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geoff\Desktop\"/>
    </mc:Choice>
  </mc:AlternateContent>
  <bookViews>
    <workbookView xWindow="0" yWindow="0" windowWidth="19200" windowHeight="7300"/>
  </bookViews>
  <sheets>
    <sheet name="C150 N11942" sheetId="1" r:id="rId1"/>
    <sheet name="PA28 N3033T" sheetId="2" r:id="rId2"/>
    <sheet name="PA28 N4347G" sheetId="5" r:id="rId3"/>
    <sheet name="Fuel Calculator" sheetId="3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3" i="5" l="1"/>
  <c r="G7" i="5" s="1"/>
  <c r="E12" i="5"/>
  <c r="G11" i="5"/>
  <c r="E11" i="5"/>
  <c r="E10" i="5"/>
  <c r="E9" i="5"/>
  <c r="E8" i="5"/>
  <c r="E7" i="5"/>
  <c r="E13" i="5" s="1"/>
  <c r="E11" i="1"/>
  <c r="E7" i="2"/>
  <c r="G12" i="1"/>
  <c r="E12" i="1"/>
  <c r="E10" i="1"/>
  <c r="E9" i="1"/>
  <c r="E13" i="1" s="1"/>
  <c r="B38" i="1" s="1"/>
  <c r="G11" i="2"/>
  <c r="E8" i="2"/>
  <c r="E9" i="2"/>
  <c r="E10" i="2"/>
  <c r="E13" i="2" s="1"/>
  <c r="E11" i="2"/>
  <c r="E12" i="2"/>
  <c r="D9" i="3"/>
  <c r="D6" i="3"/>
  <c r="C13" i="2"/>
  <c r="G7" i="2"/>
  <c r="C13" i="1"/>
  <c r="G8" i="1" s="1"/>
  <c r="B38" i="5" l="1"/>
  <c r="D13" i="5"/>
  <c r="B38" i="2"/>
  <c r="D13" i="2"/>
  <c r="D13" i="1"/>
</calcChain>
</file>

<file path=xl/sharedStrings.xml><?xml version="1.0" encoding="utf-8"?>
<sst xmlns="http://schemas.openxmlformats.org/spreadsheetml/2006/main" count="73" uniqueCount="40">
  <si>
    <t>WEIGHT AND BALANCE</t>
  </si>
  <si>
    <t>CESSNA 150 N11942 "TUCKER"</t>
  </si>
  <si>
    <r>
      <rPr>
        <b/>
        <sz val="11"/>
        <rFont val="Calibri"/>
        <family val="2"/>
        <scheme val="minor"/>
      </rPr>
      <t xml:space="preserve">Only modify </t>
    </r>
    <r>
      <rPr>
        <b/>
        <sz val="11"/>
        <color theme="4" tint="-0.249977111117893"/>
        <rFont val="Calibri"/>
        <family val="2"/>
        <scheme val="minor"/>
      </rPr>
      <t>BLUE</t>
    </r>
    <r>
      <rPr>
        <b/>
        <sz val="11"/>
        <rFont val="Calibri"/>
        <family val="2"/>
        <scheme val="minor"/>
      </rPr>
      <t xml:space="preserve"> cells</t>
    </r>
  </si>
  <si>
    <t>Weight</t>
  </si>
  <si>
    <t>Arm</t>
  </si>
  <si>
    <t>Moment</t>
  </si>
  <si>
    <t>Empty Weight</t>
  </si>
  <si>
    <t>REMAINING WEIGHT</t>
  </si>
  <si>
    <t>Oil (6 qts = 11 lb)</t>
  </si>
  <si>
    <t>pounds</t>
  </si>
  <si>
    <t>Pilot</t>
  </si>
  <si>
    <t>Passenger</t>
  </si>
  <si>
    <t>Fuel (Max 135)</t>
  </si>
  <si>
    <t>FUEL ON BOARD</t>
  </si>
  <si>
    <t>Baggage</t>
  </si>
  <si>
    <t>gallons</t>
  </si>
  <si>
    <t>TOTAL (Max 1600)</t>
  </si>
  <si>
    <t>This document does not replace the Pilot's Operating Handbook for this aircraft</t>
  </si>
  <si>
    <t>For more information, refer to section 4 of the Pilot's Operating Handbook</t>
  </si>
  <si>
    <t>For fuel calculations, 1 gallon of 100LL fuel weighs approximately 6 pounds</t>
  </si>
  <si>
    <t>PIPER PA-28 N3033T "TRINITY"</t>
  </si>
  <si>
    <r>
      <rPr>
        <b/>
        <sz val="11"/>
        <rFont val="Calibri"/>
        <family val="2"/>
        <scheme val="minor"/>
      </rPr>
      <t xml:space="preserve">Only modify </t>
    </r>
    <r>
      <rPr>
        <b/>
        <sz val="11"/>
        <color theme="9" tint="-0.249977111117893"/>
        <rFont val="Calibri"/>
        <family val="2"/>
        <scheme val="minor"/>
      </rPr>
      <t>GREEN</t>
    </r>
    <r>
      <rPr>
        <b/>
        <sz val="11"/>
        <rFont val="Calibri"/>
        <family val="2"/>
        <scheme val="minor"/>
      </rPr>
      <t xml:space="preserve"> cells</t>
    </r>
  </si>
  <si>
    <t>Front Pass 1</t>
  </si>
  <si>
    <t>Rear Pass 1</t>
  </si>
  <si>
    <t>Rear Pass 2</t>
  </si>
  <si>
    <t>Fuel (288 Max)</t>
  </si>
  <si>
    <t>Baggage (200 Max)</t>
  </si>
  <si>
    <t>TOTAL (2325 Max)</t>
  </si>
  <si>
    <t>For more information, refer to section 6 (Weight and Balance) of the Pilot's Operating Handbook</t>
  </si>
  <si>
    <t>PIPER PA-28 N4347G "TONTO"</t>
  </si>
  <si>
    <r>
      <rPr>
        <b/>
        <sz val="11"/>
        <rFont val="Calibri"/>
        <family val="2"/>
        <scheme val="minor"/>
      </rPr>
      <t xml:space="preserve">Only modify </t>
    </r>
    <r>
      <rPr>
        <b/>
        <sz val="11"/>
        <color rgb="FFEA7474"/>
        <rFont val="Calibri"/>
        <family val="2"/>
        <scheme val="minor"/>
      </rPr>
      <t>RED</t>
    </r>
    <r>
      <rPr>
        <b/>
        <sz val="11"/>
        <rFont val="Calibri"/>
        <family val="2"/>
        <scheme val="minor"/>
      </rPr>
      <t xml:space="preserve"> cells</t>
    </r>
  </si>
  <si>
    <t>FUEL CALCULATOR</t>
  </si>
  <si>
    <t>POUNDS TO GALLONS</t>
  </si>
  <si>
    <t>pounds is equal to</t>
  </si>
  <si>
    <t>gallons of fuel</t>
  </si>
  <si>
    <t>GALLONS TO POUNDS</t>
  </si>
  <si>
    <t>gallons is equal to</t>
  </si>
  <si>
    <t>pounds of fuel</t>
  </si>
  <si>
    <t>TOTAL (2440 Max)</t>
  </si>
  <si>
    <t>Created by Tom Stehler - Updated 11/15/2016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</si>
</sst>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EA7474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09A9A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/>
    <xf numFmtId="0" fontId="0" fillId="0" borderId="3" xfId="0" applyBorder="1"/>
    <xf numFmtId="0" fontId="0" fillId="0" borderId="5" xfId="0" applyBorder="1"/>
    <xf numFmtId="0" fontId="0" fillId="2" borderId="0" xfId="0" applyFill="1" applyBorder="1"/>
    <xf numFmtId="0" fontId="0" fillId="0" borderId="8" xfId="0" applyBorder="1"/>
    <xf numFmtId="0" fontId="1" fillId="0" borderId="7" xfId="0" applyFont="1" applyBorder="1"/>
    <xf numFmtId="0" fontId="1" fillId="0" borderId="6" xfId="0" applyFont="1" applyBorder="1" applyAlignment="1"/>
    <xf numFmtId="0" fontId="1" fillId="0" borderId="8" xfId="0" applyFont="1" applyBorder="1" applyAlignment="1"/>
    <xf numFmtId="0" fontId="0" fillId="3" borderId="0" xfId="0" applyFill="1" applyBorder="1"/>
    <xf numFmtId="0" fontId="0" fillId="0" borderId="0" xfId="0" applyFill="1" applyBorder="1"/>
    <xf numFmtId="0" fontId="8" fillId="0" borderId="0" xfId="0" applyFont="1"/>
    <xf numFmtId="0" fontId="9" fillId="2" borderId="0" xfId="0" applyFont="1" applyFill="1"/>
    <xf numFmtId="0" fontId="10" fillId="0" borderId="0" xfId="0" applyFont="1"/>
    <xf numFmtId="164" fontId="0" fillId="0" borderId="7" xfId="0" applyNumberFormat="1" applyBorder="1"/>
    <xf numFmtId="0" fontId="0" fillId="0" borderId="0" xfId="0" applyFont="1"/>
    <xf numFmtId="0" fontId="0" fillId="0" borderId="4" xfId="0" applyBorder="1"/>
    <xf numFmtId="0" fontId="0" fillId="0" borderId="0" xfId="0" applyBorder="1"/>
    <xf numFmtId="0" fontId="0" fillId="0" borderId="7" xfId="0" applyBorder="1"/>
    <xf numFmtId="0" fontId="0" fillId="0" borderId="1" xfId="0" applyBorder="1"/>
    <xf numFmtId="0" fontId="0" fillId="0" borderId="2" xfId="0" applyBorder="1"/>
    <xf numFmtId="0" fontId="0" fillId="4" borderId="0" xfId="0" applyFill="1" applyBorder="1"/>
    <xf numFmtId="0" fontId="11" fillId="0" borderId="0" xfId="0" applyFont="1"/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4" xfId="0" applyBorder="1" applyAlignment="1"/>
    <xf numFmtId="0" fontId="0" fillId="0" borderId="0" xfId="0" applyBorder="1" applyAlignment="1"/>
    <xf numFmtId="0" fontId="0" fillId="0" borderId="6" xfId="0" applyBorder="1" applyAlignment="1"/>
    <xf numFmtId="0" fontId="0" fillId="0" borderId="7" xfId="0" applyBorder="1" applyAlignment="1"/>
    <xf numFmtId="0" fontId="1" fillId="0" borderId="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0" fillId="0" borderId="1" xfId="0" applyBorder="1" applyAlignment="1"/>
    <xf numFmtId="0" fontId="0" fillId="0" borderId="2" xfId="0" applyBorder="1" applyAlignment="1"/>
    <xf numFmtId="0" fontId="0" fillId="0" borderId="4" xfId="0" applyBorder="1" applyAlignment="1">
      <alignment horizontal="left"/>
    </xf>
    <xf numFmtId="0" fontId="0" fillId="0" borderId="0" xfId="0" applyBorder="1" applyAlignment="1">
      <alignment horizontal="left"/>
    </xf>
    <xf numFmtId="0" fontId="1" fillId="0" borderId="7" xfId="0" applyFont="1" applyBorder="1" applyAlignment="1">
      <alignment horizontal="center"/>
    </xf>
    <xf numFmtId="0" fontId="6" fillId="0" borderId="0" xfId="0" applyFont="1" applyAlignment="1">
      <alignment horizontal="center"/>
    </xf>
  </cellXfs>
  <cellStyles count="1">
    <cellStyle name="Normal" xfId="0" builtinId="0"/>
  </cellStyles>
  <dxfs count="5">
    <dxf>
      <font>
        <b/>
        <i val="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Up"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darkUp">
          <bgColor rgb="FFFF0000"/>
        </patternFill>
      </fill>
    </dxf>
    <dxf>
      <font>
        <color theme="0"/>
      </font>
      <fill>
        <patternFill patternType="darkUp">
          <bgColor rgb="FFFF0000"/>
        </patternFill>
      </fill>
    </dxf>
  </dxfs>
  <tableStyles count="0" defaultTableStyle="TableStyleMedium2" defaultPivotStyle="PivotStyleLight16"/>
  <colors>
    <mruColors>
      <color rgb="FFEA7474"/>
      <color rgb="FFF09A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1"/>
          <c:tx>
            <c:v>Current Status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'C150 N11942'!$B$38</c:f>
              <c:numCache>
                <c:formatCode>General</c:formatCode>
                <c:ptCount val="1"/>
                <c:pt idx="0">
                  <c:v>48.186999999999998</c:v>
                </c:pt>
              </c:numCache>
            </c:numRef>
          </c:xVal>
          <c:yVal>
            <c:numRef>
              <c:f>'C150 N11942'!$C$13</c:f>
              <c:numCache>
                <c:formatCode>General</c:formatCode>
                <c:ptCount val="1"/>
                <c:pt idx="0">
                  <c:v>1421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079-454E-8BEB-662D5D179256}"/>
            </c:ext>
          </c:extLst>
        </c:ser>
        <c:ser>
          <c:idx val="2"/>
          <c:order val="2"/>
          <c:tx>
            <c:v>Limit Lines</c:v>
          </c:tx>
          <c:spPr>
            <a:ln w="19050" cap="rnd">
              <a:solidFill>
                <a:schemeClr val="accent5">
                  <a:tint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tint val="65000"/>
                </a:schemeClr>
              </a:solidFill>
              <a:ln w="9525">
                <a:solidFill>
                  <a:schemeClr val="accent5">
                    <a:tint val="65000"/>
                  </a:schemeClr>
                </a:solidFill>
              </a:ln>
              <a:effectLst/>
            </c:spPr>
          </c:marker>
          <c:xVal>
            <c:numRef>
              <c:f>'C150 N11942'!$D$38:$D$41</c:f>
              <c:numCache>
                <c:formatCode>General</c:formatCode>
                <c:ptCount val="4"/>
                <c:pt idx="0">
                  <c:v>34</c:v>
                </c:pt>
                <c:pt idx="1">
                  <c:v>52.5</c:v>
                </c:pt>
                <c:pt idx="2">
                  <c:v>60</c:v>
                </c:pt>
                <c:pt idx="3">
                  <c:v>41</c:v>
                </c:pt>
              </c:numCache>
            </c:numRef>
          </c:xVal>
          <c:yVal>
            <c:numRef>
              <c:f>'C150 N11942'!$E$38:$E$41</c:f>
              <c:numCache>
                <c:formatCode>General</c:formatCode>
                <c:ptCount val="4"/>
                <c:pt idx="0">
                  <c:v>1100</c:v>
                </c:pt>
                <c:pt idx="1">
                  <c:v>1600</c:v>
                </c:pt>
                <c:pt idx="2">
                  <c:v>1600</c:v>
                </c:pt>
                <c:pt idx="3">
                  <c:v>1100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079-454E-8BEB-662D5D179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6844776"/>
        <c:axId val="446849480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spPr>
                  <a:ln w="19050" cap="rnd">
                    <a:solidFill>
                      <a:schemeClr val="accent5">
                        <a:shade val="65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shade val="65000"/>
                      </a:schemeClr>
                    </a:solidFill>
                    <a:ln w="9525">
                      <a:solidFill>
                        <a:schemeClr val="accent5">
                          <a:shade val="65000"/>
                        </a:schemeClr>
                      </a:solidFill>
                    </a:ln>
                    <a:effectLst/>
                  </c:spPr>
                </c:marker>
                <c:y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'C150 N11942'!$C$13:$E$13</c15:sqref>
                        </c15:formulaRef>
                      </c:ext>
                    </c:extLst>
                    <c:numCache>
                      <c:formatCode>0.0000</c:formatCode>
                      <c:ptCount val="3"/>
                      <c:pt idx="0" formatCode="General">
                        <c:v>1421</c:v>
                      </c:pt>
                      <c:pt idx="1">
                        <c:v>33.910626319493318</c:v>
                      </c:pt>
                      <c:pt idx="2" formatCode="General">
                        <c:v>48187</c:v>
                      </c:pt>
                    </c:numCache>
                  </c:numRef>
                </c:y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079-454E-8BEB-662D5D179256}"/>
                  </c:ext>
                </c:extLst>
              </c15:ser>
            </c15:filteredScatterSeries>
          </c:ext>
        </c:extLst>
      </c:scatterChart>
      <c:valAx>
        <c:axId val="446844776"/>
        <c:scaling>
          <c:orientation val="minMax"/>
          <c:min val="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849480"/>
        <c:crosses val="autoZero"/>
        <c:crossBetween val="midCat"/>
      </c:valAx>
      <c:valAx>
        <c:axId val="446849480"/>
        <c:scaling>
          <c:orientation val="minMax"/>
          <c:max val="1700"/>
          <c:min val="1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8447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1"/>
          <c:tx>
            <c:v>Current Status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'PA28 N3033T'!$D$13</c:f>
              <c:numCache>
                <c:formatCode>General</c:formatCode>
                <c:ptCount val="1"/>
                <c:pt idx="0">
                  <c:v>87.617313615190781</c:v>
                </c:pt>
              </c:numCache>
            </c:numRef>
          </c:xVal>
          <c:yVal>
            <c:numRef>
              <c:f>'PA28 N3033T'!$C$13</c:f>
              <c:numCache>
                <c:formatCode>General</c:formatCode>
                <c:ptCount val="1"/>
                <c:pt idx="0">
                  <c:v>1964.35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63F-464B-8DEE-B92E9C908BB0}"/>
            </c:ext>
          </c:extLst>
        </c:ser>
        <c:ser>
          <c:idx val="2"/>
          <c:order val="2"/>
          <c:tx>
            <c:v>Limit Lines</c:v>
          </c:tx>
          <c:spPr>
            <a:ln w="19050" cap="rnd">
              <a:solidFill>
                <a:schemeClr val="accent6">
                  <a:tint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65000"/>
                </a:schemeClr>
              </a:solidFill>
              <a:ln w="9525">
                <a:solidFill>
                  <a:schemeClr val="accent6">
                    <a:tint val="65000"/>
                  </a:schemeClr>
                </a:solidFill>
              </a:ln>
              <a:effectLst/>
            </c:spPr>
          </c:marker>
          <c:xVal>
            <c:numRef>
              <c:f>'PA28 N3033T'!$C$38:$C$42</c:f>
              <c:numCache>
                <c:formatCode>General</c:formatCode>
                <c:ptCount val="5"/>
                <c:pt idx="0">
                  <c:v>83</c:v>
                </c:pt>
                <c:pt idx="1">
                  <c:v>83</c:v>
                </c:pt>
                <c:pt idx="2">
                  <c:v>87</c:v>
                </c:pt>
                <c:pt idx="3">
                  <c:v>93</c:v>
                </c:pt>
                <c:pt idx="4">
                  <c:v>93</c:v>
                </c:pt>
              </c:numCache>
            </c:numRef>
          </c:xVal>
          <c:yVal>
            <c:numRef>
              <c:f>'PA28 N3033T'!$D$38:$D$42</c:f>
              <c:numCache>
                <c:formatCode>General</c:formatCode>
                <c:ptCount val="5"/>
                <c:pt idx="0">
                  <c:v>1200</c:v>
                </c:pt>
                <c:pt idx="1">
                  <c:v>1950</c:v>
                </c:pt>
                <c:pt idx="2">
                  <c:v>2325</c:v>
                </c:pt>
                <c:pt idx="3">
                  <c:v>2325</c:v>
                </c:pt>
                <c:pt idx="4">
                  <c:v>1200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63F-464B-8DEE-B92E9C908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6847128"/>
        <c:axId val="446848696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spPr>
                  <a:ln w="19050" cap="rnd">
                    <a:solidFill>
                      <a:schemeClr val="accent6">
                        <a:shade val="65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shade val="65000"/>
                      </a:schemeClr>
                    </a:solidFill>
                    <a:ln w="9525">
                      <a:solidFill>
                        <a:schemeClr val="accent6">
                          <a:shade val="65000"/>
                        </a:schemeClr>
                      </a:solidFill>
                    </a:ln>
                    <a:effectLst/>
                  </c:spPr>
                </c:marker>
                <c:y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'C150 N11942'!$C$13:$E$13</c15:sqref>
                        </c15:formulaRef>
                      </c:ext>
                    </c:extLst>
                    <c:numCache>
                      <c:formatCode>0.0000</c:formatCode>
                      <c:ptCount val="3"/>
                      <c:pt idx="0" formatCode="General">
                        <c:v>1421</c:v>
                      </c:pt>
                      <c:pt idx="1">
                        <c:v>33.910626319493318</c:v>
                      </c:pt>
                      <c:pt idx="2" formatCode="General">
                        <c:v>48187</c:v>
                      </c:pt>
                    </c:numCache>
                  </c:numRef>
                </c:y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63F-464B-8DEE-B92E9C908BB0}"/>
                  </c:ext>
                </c:extLst>
              </c15:ser>
            </c15:filteredScatterSeries>
          </c:ext>
        </c:extLst>
      </c:scatterChart>
      <c:valAx>
        <c:axId val="446847128"/>
        <c:scaling>
          <c:orientation val="minMax"/>
          <c:max val="96"/>
          <c:min val="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848696"/>
        <c:crosses val="autoZero"/>
        <c:crossBetween val="midCat"/>
      </c:valAx>
      <c:valAx>
        <c:axId val="446848696"/>
        <c:scaling>
          <c:orientation val="minMax"/>
          <c:max val="2600"/>
          <c:min val="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8471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1"/>
          <c:tx>
            <c:v>Current Status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'PA28 N4347G'!$D$13</c:f>
              <c:numCache>
                <c:formatCode>General</c:formatCode>
                <c:ptCount val="1"/>
                <c:pt idx="0">
                  <c:v>86.732423764190813</c:v>
                </c:pt>
              </c:numCache>
            </c:numRef>
          </c:xVal>
          <c:yVal>
            <c:numRef>
              <c:f>'PA28 N4347G'!$C$13</c:f>
              <c:numCache>
                <c:formatCode>General</c:formatCode>
                <c:ptCount val="1"/>
                <c:pt idx="0">
                  <c:v>1964.3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A0A-4CA3-9808-1C1515220BDD}"/>
            </c:ext>
          </c:extLst>
        </c:ser>
        <c:ser>
          <c:idx val="2"/>
          <c:order val="2"/>
          <c:tx>
            <c:v>Limit Lines</c:v>
          </c:tx>
          <c:spPr>
            <a:ln w="19050" cap="rnd">
              <a:solidFill>
                <a:schemeClr val="accent2">
                  <a:tint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tint val="65000"/>
                </a:schemeClr>
              </a:solidFill>
              <a:ln w="9525">
                <a:solidFill>
                  <a:schemeClr val="accent2">
                    <a:tint val="65000"/>
                  </a:schemeClr>
                </a:solidFill>
              </a:ln>
              <a:effectLst/>
            </c:spPr>
          </c:marker>
          <c:xVal>
            <c:numRef>
              <c:f>'PA28 N4347G'!$C$38:$C$42</c:f>
              <c:numCache>
                <c:formatCode>General</c:formatCode>
                <c:ptCount val="5"/>
                <c:pt idx="0">
                  <c:v>83</c:v>
                </c:pt>
                <c:pt idx="1">
                  <c:v>83</c:v>
                </c:pt>
                <c:pt idx="2">
                  <c:v>88.1</c:v>
                </c:pt>
                <c:pt idx="3">
                  <c:v>93</c:v>
                </c:pt>
                <c:pt idx="4">
                  <c:v>93</c:v>
                </c:pt>
              </c:numCache>
            </c:numRef>
          </c:xVal>
          <c:yVal>
            <c:numRef>
              <c:f>'PA28 N4347G'!$D$38:$D$42</c:f>
              <c:numCache>
                <c:formatCode>General</c:formatCode>
                <c:ptCount val="5"/>
                <c:pt idx="0">
                  <c:v>1200</c:v>
                </c:pt>
                <c:pt idx="1">
                  <c:v>1950</c:v>
                </c:pt>
                <c:pt idx="2">
                  <c:v>2440</c:v>
                </c:pt>
                <c:pt idx="3">
                  <c:v>2440</c:v>
                </c:pt>
                <c:pt idx="4">
                  <c:v>1200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A0A-4CA3-9808-1C1515220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6851048"/>
        <c:axId val="446846344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spPr>
                  <a:ln w="19050" cap="rnd">
                    <a:solidFill>
                      <a:schemeClr val="accent2">
                        <a:shade val="65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shade val="65000"/>
                      </a:schemeClr>
                    </a:solidFill>
                    <a:ln w="9525">
                      <a:solidFill>
                        <a:schemeClr val="accent2">
                          <a:shade val="65000"/>
                        </a:schemeClr>
                      </a:solidFill>
                    </a:ln>
                    <a:effectLst/>
                  </c:spPr>
                </c:marker>
                <c:y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'C150 N11942'!$C$13:$E$13</c15:sqref>
                        </c15:formulaRef>
                      </c:ext>
                    </c:extLst>
                    <c:numCache>
                      <c:formatCode>0.0000</c:formatCode>
                      <c:ptCount val="3"/>
                      <c:pt idx="0" formatCode="General">
                        <c:v>1421</c:v>
                      </c:pt>
                      <c:pt idx="1">
                        <c:v>33.910626319493318</c:v>
                      </c:pt>
                      <c:pt idx="2" formatCode="General">
                        <c:v>48187</c:v>
                      </c:pt>
                    </c:numCache>
                  </c:numRef>
                </c:y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A0A-4CA3-9808-1C1515220BDD}"/>
                  </c:ext>
                </c:extLst>
              </c15:ser>
            </c15:filteredScatterSeries>
          </c:ext>
        </c:extLst>
      </c:scatterChart>
      <c:valAx>
        <c:axId val="446851048"/>
        <c:scaling>
          <c:orientation val="minMax"/>
          <c:max val="96"/>
          <c:min val="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846344"/>
        <c:crosses val="autoZero"/>
        <c:crossBetween val="midCat"/>
      </c:valAx>
      <c:valAx>
        <c:axId val="446846344"/>
        <c:scaling>
          <c:orientation val="minMax"/>
          <c:max val="2600"/>
          <c:min val="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851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3.xml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17</xdr:row>
      <xdr:rowOff>19050</xdr:rowOff>
    </xdr:from>
    <xdr:to>
      <xdr:col>9</xdr:col>
      <xdr:colOff>9525</xdr:colOff>
      <xdr:row>32</xdr:row>
      <xdr:rowOff>26987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3505200"/>
          <a:ext cx="6515100" cy="2865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276225</xdr:colOff>
      <xdr:row>1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33925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</xdr:row>
      <xdr:rowOff>4762</xdr:rowOff>
    </xdr:from>
    <xdr:to>
      <xdr:col>13</xdr:col>
      <xdr:colOff>466725</xdr:colOff>
      <xdr:row>13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18</xdr:row>
      <xdr:rowOff>936</xdr:rowOff>
    </xdr:from>
    <xdr:to>
      <xdr:col>9</xdr:col>
      <xdr:colOff>3292</xdr:colOff>
      <xdr:row>32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3668061"/>
          <a:ext cx="6337417" cy="2723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0</xdr:row>
      <xdr:rowOff>9525</xdr:rowOff>
    </xdr:from>
    <xdr:to>
      <xdr:col>6</xdr:col>
      <xdr:colOff>485775</xdr:colOff>
      <xdr:row>1</xdr:row>
      <xdr:rowOff>9524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9525"/>
          <a:ext cx="4762499" cy="1238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676275</xdr:colOff>
      <xdr:row>1</xdr:row>
      <xdr:rowOff>9525</xdr:rowOff>
    </xdr:from>
    <xdr:to>
      <xdr:col>14</xdr:col>
      <xdr:colOff>171450</xdr:colOff>
      <xdr:row>15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</xdr:rowOff>
    </xdr:from>
    <xdr:to>
      <xdr:col>6</xdr:col>
      <xdr:colOff>485775</xdr:colOff>
      <xdr:row>1</xdr:row>
      <xdr:rowOff>9524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9525"/>
          <a:ext cx="4276724" cy="1238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676275</xdr:colOff>
      <xdr:row>1</xdr:row>
      <xdr:rowOff>9525</xdr:rowOff>
    </xdr:from>
    <xdr:to>
      <xdr:col>14</xdr:col>
      <xdr:colOff>171450</xdr:colOff>
      <xdr:row>15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9525</xdr:colOff>
      <xdr:row>18</xdr:row>
      <xdr:rowOff>11216</xdr:rowOff>
    </xdr:from>
    <xdr:to>
      <xdr:col>8</xdr:col>
      <xdr:colOff>66676</xdr:colOff>
      <xdr:row>33</xdr:row>
      <xdr:rowOff>9968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916591"/>
          <a:ext cx="5076826" cy="2856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9524</xdr:colOff>
      <xdr:row>1</xdr:row>
      <xdr:rowOff>9524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810124" cy="1247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tabSelected="1" workbookViewId="0">
      <selection activeCell="A2" sqref="A2:E2"/>
    </sheetView>
  </sheetViews>
  <sheetFormatPr defaultRowHeight="14.5" x14ac:dyDescent="0.35"/>
  <cols>
    <col min="4" max="4" width="10.26953125" customWidth="1"/>
    <col min="5" max="5" width="12.26953125" customWidth="1"/>
  </cols>
  <sheetData>
    <row r="1" spans="1:11" ht="96" customHeight="1" x14ac:dyDescent="0.35">
      <c r="K1" s="1"/>
    </row>
    <row r="2" spans="1:11" ht="32.25" customHeight="1" x14ac:dyDescent="0.7">
      <c r="A2" s="24" t="s">
        <v>0</v>
      </c>
      <c r="B2" s="24"/>
      <c r="C2" s="24"/>
      <c r="D2" s="24"/>
      <c r="E2" s="24"/>
    </row>
    <row r="3" spans="1:11" ht="23.5" x14ac:dyDescent="0.55000000000000004">
      <c r="A3" s="25" t="s">
        <v>1</v>
      </c>
      <c r="B3" s="25"/>
      <c r="C3" s="25"/>
      <c r="D3" s="25"/>
      <c r="E3" s="25"/>
    </row>
    <row r="4" spans="1:11" x14ac:dyDescent="0.35">
      <c r="A4" s="23" t="s">
        <v>2</v>
      </c>
      <c r="B4" s="23"/>
      <c r="C4" s="23"/>
      <c r="I4" s="1"/>
    </row>
    <row r="5" spans="1:11" ht="15" thickBot="1" x14ac:dyDescent="0.4"/>
    <row r="6" spans="1:11" ht="15.5" thickTop="1" thickBot="1" x14ac:dyDescent="0.4">
      <c r="A6" s="19"/>
      <c r="B6" s="20"/>
      <c r="C6" s="20" t="s">
        <v>3</v>
      </c>
      <c r="D6" s="20" t="s">
        <v>4</v>
      </c>
      <c r="E6" s="2" t="s">
        <v>5</v>
      </c>
    </row>
    <row r="7" spans="1:11" ht="15" thickTop="1" x14ac:dyDescent="0.35">
      <c r="A7" s="26" t="s">
        <v>6</v>
      </c>
      <c r="B7" s="27"/>
      <c r="C7" s="17">
        <v>1095</v>
      </c>
      <c r="D7" s="17"/>
      <c r="E7" s="3">
        <v>35570</v>
      </c>
      <c r="G7" s="30" t="s">
        <v>7</v>
      </c>
      <c r="H7" s="31"/>
    </row>
    <row r="8" spans="1:11" ht="15" thickBot="1" x14ac:dyDescent="0.4">
      <c r="A8" s="26" t="s">
        <v>8</v>
      </c>
      <c r="B8" s="27"/>
      <c r="C8" s="17">
        <v>11</v>
      </c>
      <c r="D8" s="17"/>
      <c r="E8" s="3">
        <v>-100</v>
      </c>
      <c r="G8" s="7">
        <f>1600-C13</f>
        <v>179</v>
      </c>
      <c r="H8" s="8" t="s">
        <v>9</v>
      </c>
    </row>
    <row r="9" spans="1:11" ht="15" thickTop="1" x14ac:dyDescent="0.35">
      <c r="A9" s="26" t="s">
        <v>10</v>
      </c>
      <c r="B9" s="27"/>
      <c r="C9" s="9">
        <v>180</v>
      </c>
      <c r="D9" s="17">
        <v>39</v>
      </c>
      <c r="E9" s="3">
        <f>C9*D9</f>
        <v>7020</v>
      </c>
    </row>
    <row r="10" spans="1:11" ht="15" thickBot="1" x14ac:dyDescent="0.4">
      <c r="A10" s="26" t="s">
        <v>11</v>
      </c>
      <c r="B10" s="27"/>
      <c r="C10" s="9">
        <v>0</v>
      </c>
      <c r="D10" s="17">
        <v>39</v>
      </c>
      <c r="E10" s="3">
        <f>C10*D10</f>
        <v>0</v>
      </c>
    </row>
    <row r="11" spans="1:11" ht="15" thickTop="1" x14ac:dyDescent="0.35">
      <c r="A11" s="26" t="s">
        <v>12</v>
      </c>
      <c r="B11" s="27"/>
      <c r="C11" s="9">
        <v>135</v>
      </c>
      <c r="D11" s="10">
        <v>42.2</v>
      </c>
      <c r="E11" s="3">
        <f>C11*D11</f>
        <v>5697</v>
      </c>
      <c r="G11" s="30" t="s">
        <v>13</v>
      </c>
      <c r="H11" s="31"/>
    </row>
    <row r="12" spans="1:11" ht="15" thickBot="1" x14ac:dyDescent="0.4">
      <c r="A12" s="26" t="s">
        <v>14</v>
      </c>
      <c r="B12" s="27"/>
      <c r="C12" s="9">
        <v>0</v>
      </c>
      <c r="D12" s="10">
        <v>76</v>
      </c>
      <c r="E12" s="3">
        <f>C12*D12</f>
        <v>0</v>
      </c>
      <c r="G12" s="7">
        <f>C11/6</f>
        <v>22.5</v>
      </c>
      <c r="H12" s="8" t="s">
        <v>15</v>
      </c>
    </row>
    <row r="13" spans="1:11" ht="15.5" thickTop="1" thickBot="1" x14ac:dyDescent="0.4">
      <c r="A13" s="28" t="s">
        <v>16</v>
      </c>
      <c r="B13" s="29"/>
      <c r="C13" s="18">
        <f>SUM(C7:C12)</f>
        <v>1421</v>
      </c>
      <c r="D13" s="14">
        <f>E13/C13</f>
        <v>33.910626319493318</v>
      </c>
      <c r="E13" s="5">
        <f>SUM(E7:E12)</f>
        <v>48187</v>
      </c>
    </row>
    <row r="14" spans="1:11" ht="15" thickTop="1" x14ac:dyDescent="0.35"/>
    <row r="15" spans="1:11" x14ac:dyDescent="0.35">
      <c r="A15" s="1" t="s">
        <v>17</v>
      </c>
      <c r="K15" s="1"/>
    </row>
    <row r="16" spans="1:11" x14ac:dyDescent="0.35">
      <c r="A16" t="s">
        <v>18</v>
      </c>
    </row>
    <row r="17" spans="1:1" x14ac:dyDescent="0.35">
      <c r="A17" t="s">
        <v>19</v>
      </c>
    </row>
    <row r="34" spans="1:5" x14ac:dyDescent="0.35">
      <c r="A34" t="s">
        <v>39</v>
      </c>
    </row>
    <row r="38" spans="1:5" x14ac:dyDescent="0.35">
      <c r="A38" s="13">
        <v>1100</v>
      </c>
      <c r="B38" s="13">
        <f>E13/1000</f>
        <v>48.186999999999998</v>
      </c>
      <c r="C38" s="13"/>
      <c r="D38" s="13">
        <v>34</v>
      </c>
      <c r="E38" s="13">
        <v>1100</v>
      </c>
    </row>
    <row r="39" spans="1:5" x14ac:dyDescent="0.35">
      <c r="A39" s="13">
        <v>1600</v>
      </c>
      <c r="B39" s="13"/>
      <c r="C39" s="13"/>
      <c r="D39" s="13">
        <v>52.5</v>
      </c>
      <c r="E39" s="13">
        <v>1600</v>
      </c>
    </row>
    <row r="40" spans="1:5" x14ac:dyDescent="0.35">
      <c r="B40" s="13"/>
      <c r="C40" s="13"/>
      <c r="D40" s="13">
        <v>60</v>
      </c>
      <c r="E40" s="13">
        <v>1600</v>
      </c>
    </row>
    <row r="41" spans="1:5" x14ac:dyDescent="0.35">
      <c r="B41" s="13"/>
      <c r="C41" s="13"/>
      <c r="D41" s="13">
        <v>41</v>
      </c>
      <c r="E41" s="13">
        <v>1100</v>
      </c>
    </row>
  </sheetData>
  <mergeCells count="12">
    <mergeCell ref="A12:B12"/>
    <mergeCell ref="A13:B13"/>
    <mergeCell ref="A7:B7"/>
    <mergeCell ref="A8:B8"/>
    <mergeCell ref="G7:H7"/>
    <mergeCell ref="G11:H11"/>
    <mergeCell ref="A11:B11"/>
    <mergeCell ref="A4:C4"/>
    <mergeCell ref="A2:E2"/>
    <mergeCell ref="A3:E3"/>
    <mergeCell ref="A9:B9"/>
    <mergeCell ref="A10:B10"/>
  </mergeCells>
  <conditionalFormatting sqref="C13">
    <cfRule type="cellIs" dxfId="4" priority="2" operator="greaterThan">
      <formula>1600</formula>
    </cfRule>
  </conditionalFormatting>
  <conditionalFormatting sqref="G8">
    <cfRule type="colorScale" priority="1">
      <colorScale>
        <cfvo type="num" val="0"/>
        <cfvo type="percentile" val="50"/>
        <cfvo type="num" val="150"/>
        <color rgb="FFFF0000"/>
        <color rgb="FFFFFF00"/>
        <color rgb="FF00B050"/>
      </colorScale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workbookViewId="0">
      <selection activeCell="A2" sqref="A2:E2"/>
    </sheetView>
  </sheetViews>
  <sheetFormatPr defaultRowHeight="14.5" x14ac:dyDescent="0.35"/>
  <cols>
    <col min="5" max="5" width="11.26953125" customWidth="1"/>
  </cols>
  <sheetData>
    <row r="1" spans="1:8" ht="97.5" customHeight="1" x14ac:dyDescent="0.35"/>
    <row r="2" spans="1:8" ht="31" x14ac:dyDescent="0.7">
      <c r="A2" s="24" t="s">
        <v>0</v>
      </c>
      <c r="B2" s="24"/>
      <c r="C2" s="24"/>
      <c r="D2" s="24"/>
      <c r="E2" s="24"/>
    </row>
    <row r="3" spans="1:8" ht="23.5" x14ac:dyDescent="0.55000000000000004">
      <c r="A3" s="25" t="s">
        <v>20</v>
      </c>
      <c r="B3" s="25"/>
      <c r="C3" s="25"/>
      <c r="D3" s="25"/>
      <c r="E3" s="25"/>
    </row>
    <row r="4" spans="1:8" ht="15" thickBot="1" x14ac:dyDescent="0.4">
      <c r="A4" s="36" t="s">
        <v>21</v>
      </c>
      <c r="B4" s="36"/>
      <c r="C4" s="36"/>
    </row>
    <row r="5" spans="1:8" ht="15.5" thickTop="1" thickBot="1" x14ac:dyDescent="0.4">
      <c r="A5" s="32"/>
      <c r="B5" s="33"/>
      <c r="C5" s="20" t="s">
        <v>3</v>
      </c>
      <c r="D5" s="20" t="s">
        <v>4</v>
      </c>
      <c r="E5" s="2" t="s">
        <v>5</v>
      </c>
    </row>
    <row r="6" spans="1:8" ht="15" thickTop="1" x14ac:dyDescent="0.35">
      <c r="A6" s="16" t="s">
        <v>6</v>
      </c>
      <c r="B6" s="17"/>
      <c r="C6" s="17">
        <v>1496.35</v>
      </c>
      <c r="D6" s="17">
        <v>87.05</v>
      </c>
      <c r="E6" s="3">
        <v>130261.07</v>
      </c>
      <c r="G6" s="30" t="s">
        <v>7</v>
      </c>
      <c r="H6" s="31"/>
    </row>
    <row r="7" spans="1:8" ht="15" thickBot="1" x14ac:dyDescent="0.4">
      <c r="A7" s="26" t="s">
        <v>10</v>
      </c>
      <c r="B7" s="27"/>
      <c r="C7" s="4">
        <v>180</v>
      </c>
      <c r="D7" s="17">
        <v>80.5</v>
      </c>
      <c r="E7" s="3">
        <f>C7*D7</f>
        <v>14490</v>
      </c>
      <c r="G7" s="7">
        <f>2325-C13</f>
        <v>360.65000000000009</v>
      </c>
      <c r="H7" s="8" t="s">
        <v>9</v>
      </c>
    </row>
    <row r="8" spans="1:8" ht="15" thickTop="1" x14ac:dyDescent="0.35">
      <c r="A8" s="26" t="s">
        <v>22</v>
      </c>
      <c r="B8" s="27"/>
      <c r="C8" s="4">
        <v>0</v>
      </c>
      <c r="D8" s="17">
        <v>80.5</v>
      </c>
      <c r="E8" s="3">
        <f t="shared" ref="E8:E12" si="0">C8*D8</f>
        <v>0</v>
      </c>
    </row>
    <row r="9" spans="1:8" ht="15" thickBot="1" x14ac:dyDescent="0.4">
      <c r="A9" s="26" t="s">
        <v>23</v>
      </c>
      <c r="B9" s="27"/>
      <c r="C9" s="4">
        <v>0</v>
      </c>
      <c r="D9" s="17">
        <v>118.1</v>
      </c>
      <c r="E9" s="3">
        <f t="shared" si="0"/>
        <v>0</v>
      </c>
    </row>
    <row r="10" spans="1:8" ht="15" thickTop="1" x14ac:dyDescent="0.35">
      <c r="A10" s="34" t="s">
        <v>24</v>
      </c>
      <c r="B10" s="35"/>
      <c r="C10" s="4">
        <v>0</v>
      </c>
      <c r="D10" s="17">
        <v>118.1</v>
      </c>
      <c r="E10" s="3">
        <f t="shared" si="0"/>
        <v>0</v>
      </c>
      <c r="G10" s="30" t="s">
        <v>13</v>
      </c>
      <c r="H10" s="31"/>
    </row>
    <row r="11" spans="1:8" ht="15" thickBot="1" x14ac:dyDescent="0.4">
      <c r="A11" s="26" t="s">
        <v>25</v>
      </c>
      <c r="B11" s="27"/>
      <c r="C11" s="4">
        <v>288</v>
      </c>
      <c r="D11" s="17">
        <v>95</v>
      </c>
      <c r="E11" s="3">
        <f t="shared" si="0"/>
        <v>27360</v>
      </c>
      <c r="G11" s="7">
        <f>C11/6</f>
        <v>48</v>
      </c>
      <c r="H11" s="8" t="s">
        <v>15</v>
      </c>
    </row>
    <row r="12" spans="1:8" ht="15" thickTop="1" x14ac:dyDescent="0.35">
      <c r="A12" s="26" t="s">
        <v>26</v>
      </c>
      <c r="B12" s="27"/>
      <c r="C12" s="4">
        <v>0</v>
      </c>
      <c r="D12" s="17">
        <v>142.80000000000001</v>
      </c>
      <c r="E12" s="3">
        <f t="shared" si="0"/>
        <v>0</v>
      </c>
    </row>
    <row r="13" spans="1:8" ht="15" thickBot="1" x14ac:dyDescent="0.4">
      <c r="A13" s="28" t="s">
        <v>27</v>
      </c>
      <c r="B13" s="29"/>
      <c r="C13" s="6">
        <f>SUM(C6:C12)</f>
        <v>1964.35</v>
      </c>
      <c r="D13" s="18">
        <f>E13/C13</f>
        <v>87.617313615190781</v>
      </c>
      <c r="E13" s="5">
        <f>SUM(E6:E12)</f>
        <v>172111.07</v>
      </c>
    </row>
    <row r="14" spans="1:8" ht="15" thickTop="1" x14ac:dyDescent="0.35"/>
    <row r="15" spans="1:8" x14ac:dyDescent="0.35">
      <c r="A15" s="15"/>
    </row>
    <row r="16" spans="1:8" x14ac:dyDescent="0.35">
      <c r="A16" s="1" t="s">
        <v>17</v>
      </c>
    </row>
    <row r="17" spans="1:1" x14ac:dyDescent="0.35">
      <c r="A17" t="s">
        <v>28</v>
      </c>
    </row>
    <row r="18" spans="1:1" x14ac:dyDescent="0.35">
      <c r="A18" t="s">
        <v>19</v>
      </c>
    </row>
    <row r="34" spans="1:4" x14ac:dyDescent="0.35">
      <c r="A34" t="s">
        <v>39</v>
      </c>
    </row>
    <row r="38" spans="1:4" x14ac:dyDescent="0.35">
      <c r="B38" s="13">
        <f>E13/1000</f>
        <v>172.11107000000001</v>
      </c>
      <c r="C38" s="13">
        <v>83</v>
      </c>
      <c r="D38" s="13">
        <v>1200</v>
      </c>
    </row>
    <row r="39" spans="1:4" x14ac:dyDescent="0.35">
      <c r="B39" s="13"/>
      <c r="C39" s="13">
        <v>83</v>
      </c>
      <c r="D39" s="13">
        <v>1950</v>
      </c>
    </row>
    <row r="40" spans="1:4" x14ac:dyDescent="0.35">
      <c r="B40" s="13"/>
      <c r="C40" s="13">
        <v>87</v>
      </c>
      <c r="D40" s="13">
        <v>2325</v>
      </c>
    </row>
    <row r="41" spans="1:4" x14ac:dyDescent="0.35">
      <c r="B41" s="13"/>
      <c r="C41" s="13">
        <v>93</v>
      </c>
      <c r="D41" s="13">
        <v>2325</v>
      </c>
    </row>
    <row r="42" spans="1:4" x14ac:dyDescent="0.35">
      <c r="B42" s="13"/>
      <c r="C42" s="13">
        <v>93</v>
      </c>
      <c r="D42" s="13">
        <v>1200</v>
      </c>
    </row>
  </sheetData>
  <mergeCells count="13">
    <mergeCell ref="A13:B13"/>
    <mergeCell ref="A5:B5"/>
    <mergeCell ref="A2:E2"/>
    <mergeCell ref="A3:E3"/>
    <mergeCell ref="G6:H6"/>
    <mergeCell ref="G10:H10"/>
    <mergeCell ref="A10:B10"/>
    <mergeCell ref="A9:B9"/>
    <mergeCell ref="A7:B7"/>
    <mergeCell ref="A8:B8"/>
    <mergeCell ref="A11:B11"/>
    <mergeCell ref="A12:B12"/>
    <mergeCell ref="A4:C4"/>
  </mergeCells>
  <conditionalFormatting sqref="C13">
    <cfRule type="cellIs" dxfId="3" priority="4" operator="greaterThan">
      <formula>2325</formula>
    </cfRule>
  </conditionalFormatting>
  <conditionalFormatting sqref="G7">
    <cfRule type="colorScale" priority="2">
      <colorScale>
        <cfvo type="num" val="0"/>
        <cfvo type="percentile" val="50"/>
        <cfvo type="num" val="300"/>
        <color rgb="FFFF0000"/>
        <color rgb="FFFFFF00"/>
        <color rgb="FF00B050"/>
      </colorScale>
    </cfRule>
  </conditionalFormatting>
  <conditionalFormatting sqref="D13">
    <cfRule type="cellIs" dxfId="2" priority="1" operator="notBetween">
      <formula>83</formula>
      <formula>92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workbookViewId="0">
      <selection activeCell="A2" sqref="A2:E2"/>
    </sheetView>
  </sheetViews>
  <sheetFormatPr defaultRowHeight="14.5" x14ac:dyDescent="0.35"/>
  <cols>
    <col min="5" max="5" width="11.26953125" customWidth="1"/>
  </cols>
  <sheetData>
    <row r="1" spans="1:8" ht="97.5" customHeight="1" x14ac:dyDescent="0.35"/>
    <row r="2" spans="1:8" ht="31" x14ac:dyDescent="0.7">
      <c r="A2" s="24" t="s">
        <v>0</v>
      </c>
      <c r="B2" s="24"/>
      <c r="C2" s="24"/>
      <c r="D2" s="24"/>
      <c r="E2" s="24"/>
    </row>
    <row r="3" spans="1:8" ht="23.5" x14ac:dyDescent="0.55000000000000004">
      <c r="A3" s="25" t="s">
        <v>29</v>
      </c>
      <c r="B3" s="25"/>
      <c r="C3" s="25"/>
      <c r="D3" s="25"/>
      <c r="E3" s="25"/>
    </row>
    <row r="4" spans="1:8" ht="15" thickBot="1" x14ac:dyDescent="0.4">
      <c r="A4" s="36" t="s">
        <v>30</v>
      </c>
      <c r="B4" s="36"/>
      <c r="C4" s="36"/>
    </row>
    <row r="5" spans="1:8" ht="15.5" thickTop="1" thickBot="1" x14ac:dyDescent="0.4">
      <c r="A5" s="32"/>
      <c r="B5" s="33"/>
      <c r="C5" s="20" t="s">
        <v>3</v>
      </c>
      <c r="D5" s="20" t="s">
        <v>4</v>
      </c>
      <c r="E5" s="2" t="s">
        <v>5</v>
      </c>
    </row>
    <row r="6" spans="1:8" ht="15" thickTop="1" x14ac:dyDescent="0.35">
      <c r="A6" s="16" t="s">
        <v>6</v>
      </c>
      <c r="B6" s="17"/>
      <c r="C6" s="17">
        <v>1496.3</v>
      </c>
      <c r="D6" s="17">
        <v>85.89</v>
      </c>
      <c r="E6" s="3">
        <v>128518.5</v>
      </c>
      <c r="G6" s="30" t="s">
        <v>7</v>
      </c>
      <c r="H6" s="31"/>
    </row>
    <row r="7" spans="1:8" ht="15" thickBot="1" x14ac:dyDescent="0.4">
      <c r="A7" s="26" t="s">
        <v>10</v>
      </c>
      <c r="B7" s="27"/>
      <c r="C7" s="21">
        <v>180</v>
      </c>
      <c r="D7" s="17">
        <v>80.5</v>
      </c>
      <c r="E7" s="3">
        <f>C7*D7</f>
        <v>14490</v>
      </c>
      <c r="G7" s="7">
        <f>2440-C13</f>
        <v>475.70000000000005</v>
      </c>
      <c r="H7" s="8" t="s">
        <v>9</v>
      </c>
    </row>
    <row r="8" spans="1:8" ht="15" thickTop="1" x14ac:dyDescent="0.35">
      <c r="A8" s="26" t="s">
        <v>22</v>
      </c>
      <c r="B8" s="27"/>
      <c r="C8" s="21">
        <v>0</v>
      </c>
      <c r="D8" s="17">
        <v>80.5</v>
      </c>
      <c r="E8" s="3">
        <f t="shared" ref="E8:E12" si="0">C8*D8</f>
        <v>0</v>
      </c>
    </row>
    <row r="9" spans="1:8" ht="15" thickBot="1" x14ac:dyDescent="0.4">
      <c r="A9" s="26" t="s">
        <v>23</v>
      </c>
      <c r="B9" s="27"/>
      <c r="C9" s="21">
        <v>0</v>
      </c>
      <c r="D9" s="17">
        <v>118.1</v>
      </c>
      <c r="E9" s="3">
        <f t="shared" si="0"/>
        <v>0</v>
      </c>
    </row>
    <row r="10" spans="1:8" ht="15" thickTop="1" x14ac:dyDescent="0.35">
      <c r="A10" s="34" t="s">
        <v>24</v>
      </c>
      <c r="B10" s="35"/>
      <c r="C10" s="21">
        <v>0</v>
      </c>
      <c r="D10" s="17">
        <v>118.1</v>
      </c>
      <c r="E10" s="3">
        <f t="shared" si="0"/>
        <v>0</v>
      </c>
      <c r="G10" s="30" t="s">
        <v>13</v>
      </c>
      <c r="H10" s="31"/>
    </row>
    <row r="11" spans="1:8" ht="15" thickBot="1" x14ac:dyDescent="0.4">
      <c r="A11" s="26" t="s">
        <v>25</v>
      </c>
      <c r="B11" s="27"/>
      <c r="C11" s="21">
        <v>288</v>
      </c>
      <c r="D11" s="17">
        <v>95</v>
      </c>
      <c r="E11" s="3">
        <f t="shared" si="0"/>
        <v>27360</v>
      </c>
      <c r="G11" s="7">
        <f>C11/6</f>
        <v>48</v>
      </c>
      <c r="H11" s="8" t="s">
        <v>15</v>
      </c>
    </row>
    <row r="12" spans="1:8" ht="15" thickTop="1" x14ac:dyDescent="0.35">
      <c r="A12" s="26" t="s">
        <v>26</v>
      </c>
      <c r="B12" s="27"/>
      <c r="C12" s="21">
        <v>0</v>
      </c>
      <c r="D12" s="17">
        <v>142.80000000000001</v>
      </c>
      <c r="E12" s="3">
        <f t="shared" si="0"/>
        <v>0</v>
      </c>
    </row>
    <row r="13" spans="1:8" ht="15" thickBot="1" x14ac:dyDescent="0.4">
      <c r="A13" s="28" t="s">
        <v>38</v>
      </c>
      <c r="B13" s="29"/>
      <c r="C13" s="6">
        <f>SUM(C6:C12)</f>
        <v>1964.3</v>
      </c>
      <c r="D13" s="18">
        <f>E13/C13</f>
        <v>86.732423764190813</v>
      </c>
      <c r="E13" s="5">
        <f>SUM(E6:E12)</f>
        <v>170368.5</v>
      </c>
    </row>
    <row r="14" spans="1:8" ht="15" thickTop="1" x14ac:dyDescent="0.35"/>
    <row r="15" spans="1:8" x14ac:dyDescent="0.35">
      <c r="A15" s="22"/>
    </row>
    <row r="16" spans="1:8" x14ac:dyDescent="0.35">
      <c r="A16" s="1" t="s">
        <v>17</v>
      </c>
    </row>
    <row r="17" spans="1:1" x14ac:dyDescent="0.35">
      <c r="A17" t="s">
        <v>28</v>
      </c>
    </row>
    <row r="18" spans="1:1" x14ac:dyDescent="0.35">
      <c r="A18" t="s">
        <v>19</v>
      </c>
    </row>
    <row r="34" spans="1:4" x14ac:dyDescent="0.35">
      <c r="A34" t="s">
        <v>39</v>
      </c>
    </row>
    <row r="38" spans="1:4" x14ac:dyDescent="0.35">
      <c r="B38" s="13">
        <f>E13/1000</f>
        <v>170.36850000000001</v>
      </c>
      <c r="C38" s="13">
        <v>83</v>
      </c>
      <c r="D38" s="13">
        <v>1200</v>
      </c>
    </row>
    <row r="39" spans="1:4" x14ac:dyDescent="0.35">
      <c r="B39" s="13"/>
      <c r="C39" s="13">
        <v>83</v>
      </c>
      <c r="D39" s="13">
        <v>1950</v>
      </c>
    </row>
    <row r="40" spans="1:4" x14ac:dyDescent="0.35">
      <c r="B40" s="13"/>
      <c r="C40" s="13">
        <v>88.1</v>
      </c>
      <c r="D40" s="13">
        <v>2440</v>
      </c>
    </row>
    <row r="41" spans="1:4" x14ac:dyDescent="0.35">
      <c r="B41" s="13"/>
      <c r="C41" s="13">
        <v>93</v>
      </c>
      <c r="D41" s="13">
        <v>2440</v>
      </c>
    </row>
    <row r="42" spans="1:4" x14ac:dyDescent="0.35">
      <c r="B42" s="13"/>
      <c r="C42" s="13">
        <v>93</v>
      </c>
      <c r="D42" s="13">
        <v>1200</v>
      </c>
    </row>
  </sheetData>
  <mergeCells count="13">
    <mergeCell ref="G10:H10"/>
    <mergeCell ref="A11:B11"/>
    <mergeCell ref="A12:B12"/>
    <mergeCell ref="A2:E2"/>
    <mergeCell ref="A3:E3"/>
    <mergeCell ref="A4:C4"/>
    <mergeCell ref="A5:B5"/>
    <mergeCell ref="G6:H6"/>
    <mergeCell ref="A7:B7"/>
    <mergeCell ref="A13:B13"/>
    <mergeCell ref="A8:B8"/>
    <mergeCell ref="A9:B9"/>
    <mergeCell ref="A10:B10"/>
  </mergeCells>
  <conditionalFormatting sqref="C13">
    <cfRule type="cellIs" dxfId="1" priority="3" operator="greaterThan">
      <formula>2440</formula>
    </cfRule>
  </conditionalFormatting>
  <conditionalFormatting sqref="G7">
    <cfRule type="colorScale" priority="2">
      <colorScale>
        <cfvo type="num" val="0"/>
        <cfvo type="percentile" val="50"/>
        <cfvo type="num" val="300"/>
        <color rgb="FFFF0000"/>
        <color rgb="FFFFFF00"/>
        <color rgb="FF00B050"/>
      </colorScale>
    </cfRule>
  </conditionalFormatting>
  <conditionalFormatting sqref="D13">
    <cfRule type="cellIs" dxfId="0" priority="1" operator="notBetween">
      <formula>83</formula>
      <formula>92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A2" sqref="A2:E2"/>
    </sheetView>
  </sheetViews>
  <sheetFormatPr defaultRowHeight="14.5" x14ac:dyDescent="0.35"/>
  <sheetData>
    <row r="1" spans="1:5" ht="97.5" customHeight="1" x14ac:dyDescent="0.35"/>
    <row r="2" spans="1:5" ht="36" x14ac:dyDescent="0.8">
      <c r="A2" s="37" t="s">
        <v>31</v>
      </c>
      <c r="B2" s="37"/>
      <c r="C2" s="37"/>
      <c r="D2" s="37"/>
      <c r="E2" s="37"/>
    </row>
    <row r="3" spans="1:5" x14ac:dyDescent="0.35">
      <c r="A3" s="23" t="s">
        <v>21</v>
      </c>
      <c r="B3" s="23"/>
      <c r="C3" s="23"/>
    </row>
    <row r="4" spans="1:5" x14ac:dyDescent="0.35">
      <c r="A4" s="1"/>
    </row>
    <row r="5" spans="1:5" x14ac:dyDescent="0.35">
      <c r="A5" s="1" t="s">
        <v>32</v>
      </c>
    </row>
    <row r="6" spans="1:5" ht="21" x14ac:dyDescent="0.5">
      <c r="A6" s="12">
        <v>6</v>
      </c>
      <c r="B6" t="s">
        <v>33</v>
      </c>
      <c r="D6" s="11">
        <f>A6/6</f>
        <v>1</v>
      </c>
      <c r="E6" t="s">
        <v>34</v>
      </c>
    </row>
    <row r="8" spans="1:5" x14ac:dyDescent="0.35">
      <c r="A8" s="1" t="s">
        <v>35</v>
      </c>
    </row>
    <row r="9" spans="1:5" ht="21" x14ac:dyDescent="0.5">
      <c r="A9" s="12">
        <v>1</v>
      </c>
      <c r="B9" t="s">
        <v>36</v>
      </c>
      <c r="D9" s="11">
        <f>A9*6</f>
        <v>6</v>
      </c>
      <c r="E9" t="s">
        <v>37</v>
      </c>
    </row>
  </sheetData>
  <mergeCells count="2">
    <mergeCell ref="A2:E2"/>
    <mergeCell ref="A3:C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C150 N11942</vt:lpstr>
      <vt:lpstr>PA28 N3033T</vt:lpstr>
      <vt:lpstr>PA28 N4347G</vt:lpstr>
      <vt:lpstr>Fuel Calculator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Tom</dc:creator>
  <cp:keywords/>
  <dc:description/>
  <cp:lastModifiedBy>Geoffrey Andrews</cp:lastModifiedBy>
  <cp:revision/>
  <dcterms:created xsi:type="dcterms:W3CDTF">2016-08-24T15:05:59Z</dcterms:created>
  <dcterms:modified xsi:type="dcterms:W3CDTF">2016-12-10T15:42:24Z</dcterms:modified>
  <cp:category/>
  <cp:contentStatus/>
</cp:coreProperties>
</file>